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endafernandez\Desktop\Eli\COMUNICACIÓ\2025\Festa Major\noti balaç FM\"/>
    </mc:Choice>
  </mc:AlternateContent>
  <xr:revisionPtr revIDLastSave="0" documentId="13_ncr:1_{4393F287-B1F9-4AFD-975E-F88ED68D258B}" xr6:coauthVersionLast="36" xr6:coauthVersionMax="36" xr10:uidLastSave="{00000000-0000-0000-0000-000000000000}"/>
  <bookViews>
    <workbookView xWindow="0" yWindow="0" windowWidth="13275" windowHeight="9240" xr2:uid="{B2EBAC31-2ADB-4F88-AEE6-D32D0742FE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1" i="1"/>
  <c r="B8" i="1"/>
  <c r="B7" i="1"/>
  <c r="B32" i="1" l="1"/>
  <c r="B33" i="1"/>
  <c r="B12" i="1"/>
  <c r="B22" i="1" l="1"/>
  <c r="B42" i="1" l="1"/>
  <c r="B46" i="1" s="1"/>
  <c r="B6" i="1" l="1"/>
  <c r="B5" i="1"/>
  <c r="B9" i="1" l="1"/>
  <c r="B13" i="1"/>
  <c r="B34" i="1"/>
  <c r="B37" i="1" s="1"/>
  <c r="B17" i="1"/>
  <c r="B20" i="1"/>
  <c r="B15" i="1"/>
  <c r="B18" i="1"/>
  <c r="B19" i="1"/>
  <c r="B29" i="1" l="1"/>
  <c r="B48" i="1" s="1"/>
  <c r="C29" i="1" l="1"/>
  <c r="C9" i="1" l="1"/>
  <c r="C37" i="1"/>
  <c r="C46" i="1"/>
</calcChain>
</file>

<file path=xl/sharedStrings.xml><?xml version="1.0" encoding="utf-8"?>
<sst xmlns="http://schemas.openxmlformats.org/spreadsheetml/2006/main" count="74" uniqueCount="66">
  <si>
    <t>Infraestructures actes: escenari, so i llum, instal·lacións, wc's, ...</t>
  </si>
  <si>
    <t>wc</t>
  </si>
  <si>
    <t>TOTAL</t>
  </si>
  <si>
    <t>Seguretat i Prevenció</t>
  </si>
  <si>
    <t>Ambulàncies</t>
  </si>
  <si>
    <t>Protecció Civil</t>
  </si>
  <si>
    <t>Zona esportiva (Fira d'Atraccions)</t>
  </si>
  <si>
    <t>Vigilants i controladors d'accés</t>
  </si>
  <si>
    <t>Concerts</t>
  </si>
  <si>
    <t>Espectacles</t>
  </si>
  <si>
    <t>Argentast - muntatge/desmuntatge/gestió</t>
  </si>
  <si>
    <t>Actes i Activitats</t>
  </si>
  <si>
    <t>Creació imatge i adaptació elements</t>
  </si>
  <si>
    <t>Producció elements publicitaris</t>
  </si>
  <si>
    <t>Distribució cartells i programes</t>
  </si>
  <si>
    <t>Promoció XXSS i vídeos</t>
  </si>
  <si>
    <t>Samarretes</t>
  </si>
  <si>
    <t>Punts Liles</t>
  </si>
  <si>
    <t>COST FESTA MAJOR ST. DOMINGO 25</t>
  </si>
  <si>
    <t xml:space="preserve">posat wc + lloguer llums exteriors </t>
  </si>
  <si>
    <t>COST FESTA MAJOR ESTIU 2025</t>
  </si>
  <si>
    <t>Activitats familiars esportives</t>
  </si>
  <si>
    <t>Actes de cultura popular</t>
  </si>
  <si>
    <t>Plaça Nova (espectacles)</t>
  </si>
  <si>
    <t>Terrassa Església (exposició)</t>
  </si>
  <si>
    <t>Plaça de l'Església (espectacles)</t>
  </si>
  <si>
    <t>Font de Sant Domingo (ofici)</t>
  </si>
  <si>
    <t>Casa Puig i Cadafalch (pregó)</t>
  </si>
  <si>
    <t>Plaça de Vendre (activitats)</t>
  </si>
  <si>
    <t>Cal Guardià (espectacles)</t>
  </si>
  <si>
    <t>Escola Bernat de Riudemeia (espectacles)</t>
  </si>
  <si>
    <t>Esocla Argentona (espectacles)</t>
  </si>
  <si>
    <t>Plaça del Molí (sopar popular)</t>
  </si>
  <si>
    <t>Font Picant (activitats)</t>
  </si>
  <si>
    <t>Rda. de Ponent (activitats)</t>
  </si>
  <si>
    <t>La Sala (aniversari Museu)</t>
  </si>
  <si>
    <t>RRHH</t>
  </si>
  <si>
    <t>Neteja extraordinària</t>
  </si>
  <si>
    <t>Comunicació i Publicitat</t>
  </si>
  <si>
    <t>Què inclou?</t>
  </si>
  <si>
    <t>posada activitat piscina + cursa i pedalada</t>
  </si>
  <si>
    <t>vermut + posat cost càntirs protocol + premis càntirs aixecada + focs</t>
  </si>
  <si>
    <t>wc + cert + muntatge + neteja + D.O.Alella</t>
  </si>
  <si>
    <t>cost La Sala + vinils, records,..</t>
  </si>
  <si>
    <t>wc + cert.atraccions.</t>
  </si>
  <si>
    <t>hores de la Brigada, auxiliars, auxiliars externs i tècnics</t>
  </si>
  <si>
    <t>hores de la Policia Local</t>
  </si>
  <si>
    <t>companyies</t>
  </si>
  <si>
    <t>músics i orquestres</t>
  </si>
  <si>
    <t xml:space="preserve">Altres elements publicitaris </t>
  </si>
  <si>
    <t>fotògraf i altres elements</t>
  </si>
  <si>
    <t>impressió els elements gràfics</t>
  </si>
  <si>
    <t>imatge gràfica i adaptació a tots els suports</t>
  </si>
  <si>
    <t>compra i estampació samarretes</t>
  </si>
  <si>
    <t>elaboració de vídeos i publicitat xarxes socials</t>
  </si>
  <si>
    <t>repartiment cartells i programes</t>
  </si>
  <si>
    <t>espectacles, fira, Argentast i zona Garrinada</t>
  </si>
  <si>
    <t>espectacles, activitats esportives i Garrinada</t>
  </si>
  <si>
    <t>sonorització i llum</t>
  </si>
  <si>
    <t>instal·lacions elèctriques + certificacions</t>
  </si>
  <si>
    <t>wc + instal·lacions elèctriques + certificacions + so i llum + carpa + escenari</t>
  </si>
  <si>
    <t>wc + instal·lacions elèctriques + certificacions + so i llum</t>
  </si>
  <si>
    <t>certificacions + so i llum</t>
  </si>
  <si>
    <t>neteja posterior l'espai públic</t>
  </si>
  <si>
    <t>actes de foc i activitats</t>
  </si>
  <si>
    <t>personal dels Punts Liles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</si>
</sst>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sz val="16"/>
      <color theme="1"/>
      <name val="Open Sans"/>
      <family val="2"/>
    </font>
    <font>
      <b/>
      <sz val="11"/>
      <color theme="1"/>
      <name val="Open Sans"/>
      <family val="2"/>
    </font>
    <font>
      <sz val="10"/>
      <name val="Open Sans"/>
      <family val="2"/>
    </font>
    <font>
      <sz val="9"/>
      <color theme="1"/>
      <name val="Open Sans"/>
      <family val="2"/>
    </font>
    <font>
      <b/>
      <sz val="20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6" borderId="0" xfId="0" applyFont="1" applyFill="1" applyAlignment="1">
      <alignment horizontal="center"/>
    </xf>
    <xf numFmtId="164" fontId="3" fillId="6" borderId="0" xfId="0" applyNumberFormat="1" applyFont="1" applyFill="1"/>
    <xf numFmtId="0" fontId="1" fillId="4" borderId="0" xfId="0" applyFont="1" applyFill="1" applyAlignment="1">
      <alignment horizontal="right" vertical="center"/>
    </xf>
    <xf numFmtId="164" fontId="1" fillId="4" borderId="0" xfId="0" applyNumberFormat="1" applyFont="1" applyFill="1"/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/>
    <xf numFmtId="0" fontId="1" fillId="3" borderId="0" xfId="0" applyFont="1" applyFill="1" applyAlignment="1">
      <alignment horizontal="right" vertical="center"/>
    </xf>
    <xf numFmtId="164" fontId="1" fillId="3" borderId="0" xfId="0" applyNumberFormat="1" applyFont="1" applyFill="1"/>
    <xf numFmtId="0" fontId="1" fillId="5" borderId="0" xfId="0" applyFont="1" applyFill="1" applyAlignment="1">
      <alignment horizontal="right" vertical="center"/>
    </xf>
    <xf numFmtId="164" fontId="1" fillId="5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10" fontId="1" fillId="4" borderId="2" xfId="0" applyNumberFormat="1" applyFont="1" applyFill="1" applyBorder="1"/>
    <xf numFmtId="10" fontId="1" fillId="5" borderId="2" xfId="0" applyNumberFormat="1" applyFont="1" applyFill="1" applyBorder="1"/>
    <xf numFmtId="10" fontId="1" fillId="3" borderId="2" xfId="0" applyNumberFormat="1" applyFont="1" applyFill="1" applyBorder="1"/>
    <xf numFmtId="10" fontId="1" fillId="2" borderId="2" xfId="0" applyNumberFormat="1" applyFont="1" applyFill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0" xfId="0" applyNumberFormat="1" applyFont="1"/>
    <xf numFmtId="44" fontId="2" fillId="0" borderId="0" xfId="0" applyNumberFormat="1" applyFont="1" applyFill="1"/>
    <xf numFmtId="10" fontId="2" fillId="0" borderId="0" xfId="0" applyNumberFormat="1" applyFont="1"/>
    <xf numFmtId="0" fontId="7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7" borderId="0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C553-E65F-48FD-8FC3-23AF941532FD}">
  <sheetPr>
    <pageSetUpPr fitToPage="1"/>
  </sheetPr>
  <dimension ref="A1:H48"/>
  <sheetViews>
    <sheetView tabSelected="1" workbookViewId="0">
      <selection activeCell="F26" sqref="F26"/>
    </sheetView>
  </sheetViews>
  <sheetFormatPr baseColWidth="10" defaultColWidth="11.42578125" defaultRowHeight="15" x14ac:dyDescent="0.3"/>
  <cols>
    <col min="1" max="1" width="39.7109375" style="1" bestFit="1" customWidth="1"/>
    <col min="2" max="2" width="30.5703125" style="1" customWidth="1"/>
    <col min="3" max="3" width="7.85546875" style="1" customWidth="1"/>
    <col min="4" max="4" width="60.5703125" style="1" bestFit="1" customWidth="1"/>
    <col min="5" max="5" width="11.42578125" style="1"/>
    <col min="6" max="6" width="20.5703125" style="1" customWidth="1"/>
    <col min="7" max="7" width="12.5703125" style="1" bestFit="1" customWidth="1"/>
    <col min="8" max="16384" width="11.42578125" style="1"/>
  </cols>
  <sheetData>
    <row r="1" spans="1:8" x14ac:dyDescent="0.3">
      <c r="A1" s="32" t="s">
        <v>20</v>
      </c>
      <c r="B1" s="32"/>
      <c r="C1" s="32"/>
      <c r="D1" s="32"/>
    </row>
    <row r="2" spans="1:8" x14ac:dyDescent="0.3">
      <c r="A2" s="32"/>
      <c r="B2" s="32"/>
      <c r="C2" s="32"/>
      <c r="D2" s="32"/>
    </row>
    <row r="3" spans="1:8" x14ac:dyDescent="0.3">
      <c r="D3" s="42" t="s">
        <v>39</v>
      </c>
    </row>
    <row r="4" spans="1:8" x14ac:dyDescent="0.3">
      <c r="A4" s="35" t="s">
        <v>11</v>
      </c>
      <c r="B4" s="36"/>
      <c r="C4" s="36"/>
    </row>
    <row r="5" spans="1:8" x14ac:dyDescent="0.3">
      <c r="A5" s="3" t="s">
        <v>8</v>
      </c>
      <c r="B5" s="18">
        <f>1815+484+2200+10067.2+2315+750+2500+1100+6534+2500+5000+6655</f>
        <v>41920.199999999997</v>
      </c>
      <c r="C5" s="20"/>
      <c r="D5" s="43" t="s">
        <v>48</v>
      </c>
      <c r="G5" s="29"/>
      <c r="H5" s="31"/>
    </row>
    <row r="6" spans="1:8" x14ac:dyDescent="0.3">
      <c r="A6" s="3" t="s">
        <v>9</v>
      </c>
      <c r="B6" s="18">
        <f>1794+1379.4+1609.3</f>
        <v>4782.7</v>
      </c>
      <c r="C6" s="20"/>
      <c r="D6" s="43" t="s">
        <v>47</v>
      </c>
      <c r="G6" s="29"/>
      <c r="H6" s="31"/>
    </row>
    <row r="7" spans="1:8" x14ac:dyDescent="0.3">
      <c r="A7" s="3" t="s">
        <v>21</v>
      </c>
      <c r="B7" s="18">
        <f>720+6444.81</f>
        <v>7164.81</v>
      </c>
      <c r="C7" s="20"/>
      <c r="D7" s="41" t="s">
        <v>40</v>
      </c>
      <c r="G7" s="29"/>
      <c r="H7" s="31"/>
    </row>
    <row r="8" spans="1:8" ht="15.75" thickBot="1" x14ac:dyDescent="0.35">
      <c r="A8" s="3" t="s">
        <v>22</v>
      </c>
      <c r="B8" s="18">
        <f>530.4+2+(140+180)+(85*20.25)+10916.25+7175</f>
        <v>20664.900000000001</v>
      </c>
      <c r="C8" s="20"/>
      <c r="D8" s="41" t="s">
        <v>41</v>
      </c>
      <c r="E8" s="16"/>
      <c r="F8" s="16"/>
      <c r="G8" s="30"/>
      <c r="H8" s="31"/>
    </row>
    <row r="9" spans="1:8" ht="15.75" thickBot="1" x14ac:dyDescent="0.35">
      <c r="A9" s="8" t="s">
        <v>2</v>
      </c>
      <c r="B9" s="9">
        <f>SUM(B5:B8)</f>
        <v>74532.609999999986</v>
      </c>
      <c r="C9" s="23">
        <f>B9/$B$48</f>
        <v>0.31609932392412066</v>
      </c>
    </row>
    <row r="11" spans="1:8" x14ac:dyDescent="0.3">
      <c r="A11" s="33" t="s">
        <v>0</v>
      </c>
      <c r="B11" s="34"/>
      <c r="C11" s="34"/>
      <c r="D11" s="2"/>
    </row>
    <row r="12" spans="1:8" x14ac:dyDescent="0.3">
      <c r="A12" s="3" t="s">
        <v>10</v>
      </c>
      <c r="B12" s="18">
        <f>27067.7+2574.88+6000+1669.8+291.15</f>
        <v>37603.530000000006</v>
      </c>
      <c r="C12" s="20"/>
      <c r="D12" s="43" t="s">
        <v>42</v>
      </c>
    </row>
    <row r="13" spans="1:8" x14ac:dyDescent="0.3">
      <c r="A13" s="3" t="s">
        <v>23</v>
      </c>
      <c r="B13" s="18">
        <f>(1840*1.21)+(3444*1.21)+(460*1.21)+(9264.3*1.21)+(2690*1.21)+(2003.25*1.21)</f>
        <v>23838.875499999998</v>
      </c>
      <c r="C13" s="20"/>
      <c r="D13" s="44" t="s">
        <v>60</v>
      </c>
    </row>
    <row r="14" spans="1:8" x14ac:dyDescent="0.3">
      <c r="A14" s="3" t="s">
        <v>24</v>
      </c>
      <c r="B14" s="18">
        <v>0</v>
      </c>
      <c r="C14" s="20"/>
      <c r="D14" s="44"/>
    </row>
    <row r="15" spans="1:8" x14ac:dyDescent="0.3">
      <c r="A15" s="3" t="s">
        <v>25</v>
      </c>
      <c r="B15" s="18">
        <f>302.4*1.21</f>
        <v>365.90399999999994</v>
      </c>
      <c r="C15" s="20"/>
      <c r="D15" s="44" t="s">
        <v>47</v>
      </c>
    </row>
    <row r="16" spans="1:8" x14ac:dyDescent="0.3">
      <c r="A16" s="5" t="s">
        <v>26</v>
      </c>
      <c r="B16" s="19">
        <v>542.08000000000004</v>
      </c>
      <c r="C16" s="21"/>
      <c r="D16" s="45" t="s">
        <v>58</v>
      </c>
    </row>
    <row r="17" spans="1:4" x14ac:dyDescent="0.3">
      <c r="A17" s="3" t="s">
        <v>27</v>
      </c>
      <c r="B17" s="18">
        <f>(1099.7*1.21)</f>
        <v>1330.6369999999999</v>
      </c>
      <c r="C17" s="20"/>
      <c r="D17" s="44" t="s">
        <v>58</v>
      </c>
    </row>
    <row r="18" spans="1:4" x14ac:dyDescent="0.3">
      <c r="A18" s="3" t="s">
        <v>28</v>
      </c>
      <c r="B18" s="18">
        <f>(260*1.21)+(280*1.21)</f>
        <v>653.4</v>
      </c>
      <c r="C18" s="20"/>
      <c r="D18" s="44" t="s">
        <v>59</v>
      </c>
    </row>
    <row r="19" spans="1:4" x14ac:dyDescent="0.3">
      <c r="A19" s="3" t="s">
        <v>29</v>
      </c>
      <c r="B19" s="18">
        <f>399.3+2798.73+(280*1.21)+(4751.32*1.21)</f>
        <v>9285.9272000000001</v>
      </c>
      <c r="C19" s="20"/>
      <c r="D19" s="44" t="s">
        <v>61</v>
      </c>
    </row>
    <row r="20" spans="1:4" x14ac:dyDescent="0.3">
      <c r="A20" s="3" t="s">
        <v>30</v>
      </c>
      <c r="B20" s="18">
        <f>(280*1.21)+(302.4*1.21)</f>
        <v>704.70399999999995</v>
      </c>
      <c r="C20" s="20"/>
      <c r="D20" s="44" t="s">
        <v>62</v>
      </c>
    </row>
    <row r="21" spans="1:4" x14ac:dyDescent="0.3">
      <c r="A21" s="3" t="s">
        <v>31</v>
      </c>
      <c r="B21" s="19">
        <f>1391.5+1500</f>
        <v>2891.5</v>
      </c>
      <c r="C21" s="21"/>
      <c r="D21" s="45" t="s">
        <v>19</v>
      </c>
    </row>
    <row r="22" spans="1:4" x14ac:dyDescent="0.3">
      <c r="A22" s="3" t="s">
        <v>6</v>
      </c>
      <c r="B22" s="19">
        <f>1203.95+980.1</f>
        <v>2184.0500000000002</v>
      </c>
      <c r="C22" s="21"/>
      <c r="D22" s="44" t="s">
        <v>44</v>
      </c>
    </row>
    <row r="23" spans="1:4" x14ac:dyDescent="0.3">
      <c r="A23" s="3" t="s">
        <v>32</v>
      </c>
      <c r="B23" s="18">
        <v>77.040000000000006</v>
      </c>
      <c r="C23" s="20"/>
      <c r="D23" s="44" t="s">
        <v>1</v>
      </c>
    </row>
    <row r="24" spans="1:4" x14ac:dyDescent="0.3">
      <c r="A24" s="3" t="s">
        <v>33</v>
      </c>
      <c r="B24" s="18">
        <v>77.040000000000006</v>
      </c>
      <c r="C24" s="20"/>
      <c r="D24" s="44" t="s">
        <v>1</v>
      </c>
    </row>
    <row r="25" spans="1:4" x14ac:dyDescent="0.3">
      <c r="A25" s="3" t="s">
        <v>34</v>
      </c>
      <c r="B25" s="18">
        <v>77.040000000000006</v>
      </c>
      <c r="C25" s="20"/>
      <c r="D25" s="44" t="s">
        <v>1</v>
      </c>
    </row>
    <row r="26" spans="1:4" x14ac:dyDescent="0.3">
      <c r="A26" s="3" t="s">
        <v>35</v>
      </c>
      <c r="B26" s="18">
        <f>5254.39+1119</f>
        <v>6373.39</v>
      </c>
      <c r="C26" s="20"/>
      <c r="D26" s="45" t="s">
        <v>43</v>
      </c>
    </row>
    <row r="27" spans="1:4" x14ac:dyDescent="0.3">
      <c r="A27" s="3" t="s">
        <v>36</v>
      </c>
      <c r="B27" s="19">
        <v>18096.560000000001</v>
      </c>
      <c r="C27" s="21"/>
      <c r="D27" s="44" t="s">
        <v>45</v>
      </c>
    </row>
    <row r="28" spans="1:4" ht="15.75" thickBot="1" x14ac:dyDescent="0.35">
      <c r="A28" s="3" t="s">
        <v>37</v>
      </c>
      <c r="B28" s="19">
        <v>4199.55</v>
      </c>
      <c r="C28" s="21"/>
      <c r="D28" s="44" t="s">
        <v>63</v>
      </c>
    </row>
    <row r="29" spans="1:4" ht="15.75" thickBot="1" x14ac:dyDescent="0.35">
      <c r="A29" s="10" t="s">
        <v>2</v>
      </c>
      <c r="B29" s="11">
        <f>SUM(B12:B28)</f>
        <v>108301.2277</v>
      </c>
      <c r="C29" s="26">
        <f>B29/$B$48</f>
        <v>0.45931498784387476</v>
      </c>
    </row>
    <row r="31" spans="1:4" x14ac:dyDescent="0.3">
      <c r="A31" s="37" t="s">
        <v>3</v>
      </c>
      <c r="B31" s="38"/>
      <c r="C31" s="38"/>
    </row>
    <row r="32" spans="1:4" x14ac:dyDescent="0.3">
      <c r="A32" s="3" t="s">
        <v>7</v>
      </c>
      <c r="B32" s="4">
        <f>4165.71+4559.67+1886.87+9560</f>
        <v>20172.25</v>
      </c>
      <c r="C32" s="22"/>
      <c r="D32" s="41" t="s">
        <v>56</v>
      </c>
    </row>
    <row r="33" spans="1:4" x14ac:dyDescent="0.3">
      <c r="A33" s="3" t="s">
        <v>4</v>
      </c>
      <c r="B33" s="4">
        <f>4220+990+4215</f>
        <v>9425</v>
      </c>
      <c r="C33" s="22"/>
      <c r="D33" s="41" t="s">
        <v>57</v>
      </c>
    </row>
    <row r="34" spans="1:4" x14ac:dyDescent="0.3">
      <c r="A34" s="3" t="s">
        <v>5</v>
      </c>
      <c r="B34" s="18">
        <f>140+140+160+140</f>
        <v>580</v>
      </c>
      <c r="C34" s="20"/>
      <c r="D34" s="43" t="s">
        <v>64</v>
      </c>
    </row>
    <row r="35" spans="1:4" x14ac:dyDescent="0.3">
      <c r="A35" s="3" t="s">
        <v>17</v>
      </c>
      <c r="B35" s="18">
        <v>4321.76</v>
      </c>
      <c r="C35" s="20"/>
      <c r="D35" s="43" t="s">
        <v>65</v>
      </c>
    </row>
    <row r="36" spans="1:4" ht="15.75" thickBot="1" x14ac:dyDescent="0.35">
      <c r="A36" s="3" t="s">
        <v>36</v>
      </c>
      <c r="B36" s="19">
        <v>6174.16</v>
      </c>
      <c r="C36" s="21"/>
      <c r="D36" s="43" t="s">
        <v>46</v>
      </c>
    </row>
    <row r="37" spans="1:4" ht="15.75" thickBot="1" x14ac:dyDescent="0.35">
      <c r="A37" s="12" t="s">
        <v>2</v>
      </c>
      <c r="B37" s="13">
        <f>SUM(B32:B36)</f>
        <v>40673.17</v>
      </c>
      <c r="C37" s="25">
        <f>B37/$B$48</f>
        <v>0.17249847467908114</v>
      </c>
    </row>
    <row r="39" spans="1:4" x14ac:dyDescent="0.3">
      <c r="A39" s="39" t="s">
        <v>38</v>
      </c>
      <c r="B39" s="40"/>
      <c r="C39" s="40"/>
      <c r="D39" s="17"/>
    </row>
    <row r="40" spans="1:4" x14ac:dyDescent="0.3">
      <c r="A40" s="3" t="s">
        <v>12</v>
      </c>
      <c r="B40" s="4">
        <v>3763.1</v>
      </c>
      <c r="C40" s="22"/>
      <c r="D40" s="43" t="s">
        <v>52</v>
      </c>
    </row>
    <row r="41" spans="1:4" x14ac:dyDescent="0.3">
      <c r="A41" s="3" t="s">
        <v>13</v>
      </c>
      <c r="B41" s="4">
        <v>3326.5</v>
      </c>
      <c r="C41" s="22"/>
      <c r="D41" s="43" t="s">
        <v>51</v>
      </c>
    </row>
    <row r="42" spans="1:4" x14ac:dyDescent="0.3">
      <c r="A42" s="3" t="s">
        <v>49</v>
      </c>
      <c r="B42" s="4">
        <f>290.07+1000</f>
        <v>1290.07</v>
      </c>
      <c r="C42" s="22"/>
      <c r="D42" s="43" t="s">
        <v>50</v>
      </c>
    </row>
    <row r="43" spans="1:4" x14ac:dyDescent="0.3">
      <c r="A43" s="3" t="s">
        <v>14</v>
      </c>
      <c r="B43" s="4">
        <v>425.92</v>
      </c>
      <c r="C43" s="22"/>
      <c r="D43" s="43" t="s">
        <v>55</v>
      </c>
    </row>
    <row r="44" spans="1:4" x14ac:dyDescent="0.3">
      <c r="A44" s="3" t="s">
        <v>15</v>
      </c>
      <c r="B44" s="19">
        <v>576.80999999999995</v>
      </c>
      <c r="C44" s="22"/>
      <c r="D44" s="43" t="s">
        <v>54</v>
      </c>
    </row>
    <row r="45" spans="1:4" ht="15.75" thickBot="1" x14ac:dyDescent="0.35">
      <c r="A45" s="27" t="s">
        <v>16</v>
      </c>
      <c r="B45" s="28">
        <v>2899.17</v>
      </c>
      <c r="C45" s="21"/>
      <c r="D45" s="43" t="s">
        <v>53</v>
      </c>
    </row>
    <row r="46" spans="1:4" ht="15.75" thickBot="1" x14ac:dyDescent="0.35">
      <c r="A46" s="14" t="s">
        <v>2</v>
      </c>
      <c r="B46" s="15">
        <f>SUM(B40:B45)</f>
        <v>12281.57</v>
      </c>
      <c r="C46" s="24">
        <f>B46/$B$48</f>
        <v>5.2087213552923527E-2</v>
      </c>
    </row>
    <row r="48" spans="1:4" ht="22.5" x14ac:dyDescent="0.4">
      <c r="A48" s="6" t="s">
        <v>18</v>
      </c>
      <c r="B48" s="7">
        <f>B9+B29+B37+B46</f>
        <v>235788.57769999997</v>
      </c>
      <c r="C48" s="7"/>
    </row>
  </sheetData>
  <mergeCells count="5">
    <mergeCell ref="A1:D2"/>
    <mergeCell ref="A11:C11"/>
    <mergeCell ref="A4:C4"/>
    <mergeCell ref="A31:C31"/>
    <mergeCell ref="A39:C39"/>
  </mergeCells>
  <pageMargins left="0.70866141732283472" right="0.70866141732283472" top="0.74803149606299213" bottom="0.74803149606299213" header="0.31496062992125984" footer="0.31496062992125984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Ajuntament Argentona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Ligos Masafrets</dc:creator>
  <cp:lastModifiedBy>Elisenda Fernández Guillen</cp:lastModifiedBy>
  <cp:lastPrinted>2025-09-11T15:03:35Z</cp:lastPrinted>
  <dcterms:created xsi:type="dcterms:W3CDTF">2025-08-14T07:59:16Z</dcterms:created>
  <dcterms:modified xsi:type="dcterms:W3CDTF">2025-09-23T11:37:58Z</dcterms:modified>
</cp:coreProperties>
</file>